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faf726eff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turns" sheetId="1" r:id="Ra32ce4334c7146b9"/>
    <x:sheet xmlns:r="http://schemas.openxmlformats.org/officeDocument/2006/relationships" name="Sources and assumptions" sheetId="2" r:id="R7d495b48298c46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%;(0.0%);&quot;-&quot;"/>
    <x:numFmt numFmtId="201" formatCode="0.00&quot;x&quot;"/>
    <x:numFmt numFmtId="202" formatCode="$#,##0;($#,##0);&quot;-&quot;"/>
    <x:numFmt numFmtId="203" formatCode="$0.00,,,&quot;B&quot;;($0.00,,,&quot;B&quot;);&quot;-&quot;"/>
    <x:numFmt numFmtId="204" formatCode="0"/>
    <x:numFmt numFmtId="205" formatCode="0.000000%"/>
    <x:numFmt numFmtId="206" formatCode=";;;"/>
    <x:numFmt numFmtId="207" formatCode="0.00"/>
  </x:numFmts>
  <x:fonts count="8">
    <x:font>
      <x:sz val="11"/>
      <x:name val="Carlito"/>
    </x:font>
    <x:font>
      <x:sz val="10"/>
      <x:color rgb="FF15334C"/>
      <x:name val="Arial"/>
    </x:font>
    <x:font>
      <x:b/>
      <x:sz val="16"/>
      <x:color rgb="FF15334C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b/>
      <x:sz val="10"/>
      <x:color rgb="FF15334C"/>
      <x:name val="Arial"/>
    </x:font>
    <x:font>
      <x:b/>
      <x:sz val="10"/>
      <x:color rgb="FF000000"/>
      <x:name val="Arial"/>
    </x:font>
    <x:font>
      <x:sz val="10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334C"/>
      </x:patternFill>
    </x:fill>
    <x:fill>
      <x:patternFill patternType="solid">
        <x:fgColor rgb="FFEAF0F4"/>
      </x:patternFill>
    </x:fill>
    <x:fill>
      <x:patternFill patternType="solid">
        <x:fgColor rgb="FFFFF2CC"/>
      </x:patternFill>
    </x:fill>
    <x:fill>
      <x:patternFill patternType="solid">
        <x:fgColor rgb="FFD8E6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0" fontId="4" fillId="0" borderId="0" xfId="0" applyNumberFormat="1" applyFont="1" applyFill="1" applyBorder="1"/>
    <x:xf numFmtId="201" fontId="6" fillId="3" borderId="0" xfId="0" applyNumberFormat="1" applyFont="1" applyFill="1" applyBorder="1"/>
    <x:xf numFmtId="201" fontId="4" fillId="0" borderId="0" xfId="0" applyNumberFormat="1" applyFont="1" applyFill="1" applyBorder="1"/>
    <x:xf numFmtId="202" fontId="6" fillId="3" borderId="0" xfId="0" applyNumberFormat="1" applyFont="1" applyFill="1" applyBorder="1"/>
    <x:xf numFmtId="203" fontId="4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4" borderId="0" xfId="0" applyNumberFormat="1" applyFont="1" applyFill="1" applyBorder="1"/>
    <x:xf numFmtId="203" fontId="7" fillId="4" borderId="0" xfId="0" applyNumberFormat="1" applyFont="1" applyFill="1" applyBorder="1"/>
    <x:xf numFmtId="204" fontId="1" fillId="0" borderId="0" xfId="0" applyNumberFormat="1" applyFont="1" applyFill="1" applyBorder="1"/>
    <x:xf numFmtId="204" fontId="1" fillId="4" borderId="0" xfId="0" applyNumberFormat="1" applyFont="1" applyFill="1" applyBorder="1"/>
    <x:xf numFmtId="204" fontId="7" fillId="4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2" fontId="7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0" fontId="7" fillId="4" borderId="0" xfId="0" applyNumberFormat="1" applyFont="1" applyFill="1" applyBorder="1"/>
    <x:xf numFmtId="202" fontId="4" fillId="0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205" fontId="4" fillId="0" borderId="0" xfId="0" applyNumberFormat="1" applyFont="1" applyFill="1" applyBorder="1"/>
    <x:xf numFmtId="201" fontId="7" fillId="4" borderId="0" xfId="0" applyNumberFormat="1" applyFont="1" applyFill="1" applyBorder="1"/>
    <x:xf numFmtId="202" fontId="4" fillId="3" borderId="0" xfId="0" applyNumberFormat="1" applyFont="1" applyFill="1" applyBorder="1"/>
    <x:xf numFmtId="201" fontId="4" fillId="3" borderId="0" xfId="0" applyNumberFormat="1" applyFont="1" applyFill="1" applyBorder="1"/>
    <x:xf numFmtId="200" fontId="4" fillId="3" borderId="0" xfId="0" applyNumberFormat="1" applyFont="1" applyFill="1" applyBorder="1"/>
    <x:xf numFmtId="206" fontId="4" fillId="0" borderId="0" xfId="0" applyNumberFormat="1" applyFont="1" applyFill="1" applyBorder="1"/>
    <x:xf numFmtId="201" fontId="1" fillId="0" borderId="0" xfId="0" applyNumberFormat="1" applyFont="1" applyFill="1" applyBorder="1"/>
    <x:xf numFmtId="206" fontId="4" fillId="3" borderId="0" xfId="0" applyNumberFormat="1" applyFont="1" applyFill="1" applyBorder="1"/>
    <x:xf numFmtId="201" fontId="1" fillId="3" borderId="0" xfId="0" applyNumberFormat="1" applyFont="1" applyFill="1" applyBorder="1"/>
    <x:xf numFmtId="203" fontId="1" fillId="3" borderId="0" xfId="0" applyNumberFormat="1" applyFont="1" applyFill="1" applyBorder="1"/>
    <x:xf numFmtId="201" fontId="7" fillId="3" borderId="0" xfId="0" applyNumberFormat="1" applyFont="1" applyFill="1" applyBorder="1"/>
    <x:xf numFmtId="203" fontId="7" fillId="3" borderId="0" xfId="0" applyNumberFormat="1" applyFont="1" applyFill="1" applyBorder="1"/>
    <x:xf numFmtId="200" fontId="1" fillId="5" borderId="0" xfId="0" applyNumberFormat="1" applyFont="1" applyFill="1" applyBorder="1"/>
    <x:xf numFmtId="207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203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6f89fb684016" /><Relationship Type="http://schemas.openxmlformats.org/officeDocument/2006/relationships/theme" Target="/xl/theme/theme1.xml" Id="R364538c6f8574efc" /><Relationship Type="http://schemas.openxmlformats.org/officeDocument/2006/relationships/sharedStrings" Target="/xl/sharedStrings.xml" Id="Rb1728689ed514ef4" /><Relationship Type="http://schemas.openxmlformats.org/officeDocument/2006/relationships/worksheet" Target="/xl/worksheets/sheet1.xml" Id="Ra32ce4334c7146b9" /><Relationship Type="http://schemas.openxmlformats.org/officeDocument/2006/relationships/worksheet" Target="/xl/worksheets/sheet2.xml" Id="R7d495b48298c46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34C"/>
  </x:sheetPr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5" hidden="0" customWidth="1"/>
    <x:col min="8" max="8" width="18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1" customHeight="1">
      <x:c r="A2" s="1"/>
      <x:c r="B2" s="2" t="str">
        <x:v>Databricks historical returns model</x:v>
      </x:c>
      <x:c r="C2" s="1"/>
      <x:c r="D2" s="1"/>
      <x:c r="E2" s="1"/>
      <x:c r="F2" s="1"/>
      <x:c r="G2" s="1"/>
      <x:c r="H2" s="1"/>
      <x:c r="I2" s="1"/>
      <x:c r="J2" s="1"/>
    </x:row>
    <x:row r="3" ht="21" customHeight="1">
      <x:c r="A3" s="1"/>
      <x:c r="B3" s="1" t="str">
        <x:v>As of March 31, 2023. Illustrative reconstruction. USD.</x:v>
      </x:c>
      <x:c r="C3" s="1"/>
      <x:c r="D3" s="1"/>
      <x:c r="E3" s="1"/>
      <x:c r="F3" s="1"/>
      <x:c r="G3" s="1"/>
      <x:c r="H3" s="1"/>
      <x:c r="I3" s="1"/>
      <x:c r="J3" s="1"/>
    </x:row>
    <x:row r="4" ht="21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1" customHeight="1">
      <x:c r="A5" s="1"/>
      <x:c r="B5" s="4" t="str">
        <x:v>Return metric</x:v>
      </x:c>
      <x:c r="C5" s="4" t="str">
        <x:v>Bear</x:v>
      </x:c>
      <x:c r="D5" s="4" t="str">
        <x:v>Base</x:v>
      </x:c>
      <x:c r="E5" s="4" t="str">
        <x:v>Bull</x:v>
      </x:c>
      <x:c r="F5" s="1"/>
      <x:c r="G5" s="4" t="str">
        <x:v>Shared editable assumptions</x:v>
      </x:c>
      <x:c r="H5" s="4"/>
      <x:c r="I5" s="1"/>
      <x:c r="J5" s="1"/>
    </x:row>
    <x:row r="6" ht="21" customHeight="1">
      <x:c r="A6" s="1"/>
      <x:c r="B6" s="8" t="str">
        <x:v>Net annualized return</x:v>
      </x:c>
      <x:c r="C6" s="10" t="n">
        <x:f>C36</x:f>
        <x:v>-0.13010413319033198</x:v>
      </x:c>
      <x:c r="D6" s="10" t="n">
        <x:f>D36</x:f>
        <x:v>0.06757667816746893</x:v>
      </x:c>
      <x:c r="E6" s="10" t="n">
        <x:f>E36</x:f>
        <x:v>0.24292038905191227</x:v>
      </x:c>
      <x:c r="F6" s="1"/>
      <x:c r="G6" s="1" t="str">
        <x:v>Entry equity valuation</x:v>
      </x:c>
      <x:c r="H6" s="18" t="n">
        <x:v>38000000000</x:v>
      </x:c>
      <x:c r="I6" s="1"/>
      <x:c r="J6" s="1"/>
    </x:row>
    <x:row r="7" ht="21" customHeight="1">
      <x:c r="A7" s="1"/>
      <x:c r="B7" s="8" t="str">
        <x:v>Net multiple on total cash</x:v>
      </x:c>
      <x:c r="C7" s="12" t="n">
        <x:f>C35</x:f>
        <x:v>0.49812270381836954</x:v>
      </x:c>
      <x:c r="D7" s="12" t="n">
        <x:f>D35</x:f>
        <x:v>1.3867411055211554</x:v>
      </x:c>
      <x:c r="E7" s="12" t="n">
        <x:f>E35</x:f>
        <x:v>2.9663101754385974</x:v>
      </x:c>
      <x:c r="F7" s="1"/>
      <x:c r="G7" s="1" t="str">
        <x:v>Reference annual revenue run-rate</x:v>
      </x:c>
      <x:c r="H7" s="18" t="n">
        <x:v>1000000000</x:v>
      </x:c>
      <x:c r="I7" s="1"/>
      <x:c r="J7" s="1"/>
    </x:row>
    <x:row r="8" ht="21" customHeight="1">
      <x:c r="A8" s="1"/>
      <x:c r="B8" s="8" t="str">
        <x:v>Net LP distribution</x:v>
      </x:c>
      <x:c r="C8" s="14" t="n">
        <x:f>C34</x:f>
        <x:v>50808.51578947369</x:v>
      </x:c>
      <x:c r="D8" s="14" t="n">
        <x:f>D34</x:f>
        <x:v>141447.59276315785</x:v>
      </x:c>
      <x:c r="E8" s="14" t="n">
        <x:f>E34</x:f>
        <x:v>302563.63789473695</x:v>
      </x:c>
      <x:c r="F8" s="1"/>
      <x:c r="G8" s="1" t="str">
        <x:v>Holding period (years)</x:v>
      </x:c>
      <x:c r="H8" s="21" t="n">
        <x:v>5</x:v>
      </x:c>
      <x:c r="I8" s="1"/>
      <x:c r="J8" s="1"/>
    </x:row>
    <x:row r="9" ht="21" customHeight="1">
      <x:c r="A9" s="1"/>
      <x:c r="B9" s="1" t="str">
        <x:v>Gross annualized return</x:v>
      </x:c>
      <x:c r="C9" s="11" t="n">
        <x:f>C31</x:f>
        <x:v>-0.12665205695741366</x:v>
      </x:c>
      <x:c r="D9" s="11" t="n">
        <x:f>D31</x:f>
        <x:v>0.08707569241858493</x:v>
      </x:c>
      <x:c r="E9" s="11" t="n">
        <x:f>E31</x:f>
        <x:v>0.2870791566298825</x:v>
      </x:c>
      <x:c r="F9" s="1"/>
      <x:c r="G9" s="1" t="str">
        <x:v>LP invested principal</x:v>
      </x:c>
      <x:c r="H9" s="24" t="n">
        <x:v>100000</x:v>
      </x:c>
      <x:c r="I9" s="1"/>
      <x:c r="J9" s="1"/>
    </x:row>
    <x:row r="10" ht="21" customHeight="1">
      <x:c r="A10" s="1"/>
      <x:c r="B10" s="1" t="str">
        <x:v>Gross multiple</x:v>
      </x:c>
      <x:c r="C10" s="13" t="n">
        <x:f>C30</x:f>
        <x:v>0.508085157894737</x:v>
      </x:c>
      <x:c r="D10" s="13" t="n">
        <x:f>D30</x:f>
        <x:v>1.5180949095394733</x:v>
      </x:c>
      <x:c r="E10" s="13" t="n">
        <x:f>E30</x:f>
        <x:v>3.5320454736842115</x:v>
      </x:c>
      <x:c r="F10" s="1"/>
      <x:c r="G10" s="1" t="str">
        <x:v>Upfront fee paid in addition</x:v>
      </x:c>
      <x:c r="H10" s="27" t="n">
        <x:v>0.02</x:v>
      </x:c>
      <x:c r="I10" s="1"/>
      <x:c r="J10" s="1"/>
    </x:row>
    <x:row r="11" ht="21" customHeight="1">
      <x:c r="A11" s="1"/>
      <x:c r="B11" s="1" t="str">
        <x:v>Year-five run-rate</x:v>
      </x:c>
      <x:c r="C11" s="15" t="n">
        <x:f>C24</x:f>
        <x:v>3712930000.0000005</x:v>
      </x:c>
      <x:c r="D11" s="15" t="n">
        <x:f>D24</x:f>
        <x:v>6409734062.499999</x:v>
      </x:c>
      <x:c r="E11" s="15" t="n">
        <x:f>E24</x:f>
        <x:v>10485760000.000002</x:v>
      </x:c>
      <x:c r="F11" s="1"/>
      <x:c r="G11" s="1" t="str">
        <x:v>Carry on positive dollar profit</x:v>
      </x:c>
      <x:c r="H11" s="27" t="n">
        <x:v>0.2</x:v>
      </x:c>
      <x:c r="I11" s="1"/>
      <x:c r="J11" s="1"/>
    </x:row>
    <x:row r="12" ht="21" customHeight="1">
      <x:c r="A12" s="1"/>
      <x:c r="B12" s="1" t="str">
        <x:v>Exit enterprise value</x:v>
      </x:c>
      <x:c r="C12" s="15" t="n">
        <x:f>C25</x:f>
        <x:v>29703440000.000004</x:v>
      </x:c>
      <x:c r="D12" s="15" t="n">
        <x:f>D25</x:f>
        <x:v>76916808749.99998</x:v>
      </x:c>
      <x:c r="E12" s="15" t="n">
        <x:f>E25</x:f>
        <x:v>167772160000.00003</x:v>
      </x:c>
      <x:c r="F12" s="1"/>
      <x:c r="G12" s="1" t="str">
        <x:v>Target net annualized return</x:v>
      </x:c>
      <x:c r="H12" s="27" t="n">
        <x:v>0.2</x:v>
      </x:c>
      <x:c r="I12" s="1"/>
      <x:c r="J12" s="1"/>
    </x:row>
    <x:row r="13" ht="21" customHeight="1">
      <x:c r="A13" s="1"/>
      <x:c r="B13" s="1" t="str">
        <x:v>Exit equity value</x:v>
      </x:c>
      <x:c r="C13" s="15" t="n">
        <x:f>C27</x:f>
        <x:v>29703440000.000004</x:v>
      </x:c>
      <x:c r="D13" s="15" t="n">
        <x:f>D27</x:f>
        <x:v>76916808749.99998</x:v>
      </x:c>
      <x:c r="E13" s="15" t="n">
        <x:f>E27</x:f>
        <x:v>167772160000.00003</x:v>
      </x:c>
      <x:c r="F13" s="1"/>
      <x:c r="G13" s="1"/>
      <x:c r="H13" s="1"/>
      <x:c r="I13" s="1"/>
      <x:c r="J13" s="1"/>
    </x:row>
    <x:row r="14" ht="21" customHeight="1">
      <x:c r="A14" s="1"/>
      <x:c r="B14" s="1"/>
      <x:c r="C14" s="1"/>
      <x:c r="D14" s="1"/>
      <x:c r="E14" s="1"/>
      <x:c r="F14" s="1"/>
      <x:c r="G14" s="1" t="str">
        <x:v>Total initial LP cash outlay</x:v>
      </x:c>
      <x:c r="H14" s="28" t="n">
        <x:f>H9*(1+H10)</x:f>
        <x:v>102000</x:v>
      </x:c>
      <x:c r="I14" s="1"/>
      <x:c r="J14" s="1"/>
    </x:row>
    <x:row r="15" ht="21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1" customHeight="1">
      <x:c r="A16" s="1"/>
      <x:c r="B16" s="1"/>
      <x:c r="C16" s="1"/>
      <x:c r="D16" s="1"/>
      <x:c r="E16" s="1"/>
      <x:c r="F16" s="1"/>
      <x:c r="G16" s="1" t="str">
        <x:v>Blue = editable assumptions</x:v>
      </x:c>
      <x:c r="H16" s="1"/>
      <x:c r="I16" s="1"/>
      <x:c r="J16" s="1"/>
    </x:row>
    <x:row r="17" ht="21" customHeight="1">
      <x:c r="A17" s="1"/>
      <x:c r="B17" s="1"/>
      <x:c r="C17" s="1"/>
      <x:c r="D17" s="1"/>
      <x:c r="E17" s="1"/>
      <x:c r="F17" s="1"/>
      <x:c r="G17" s="1" t="str">
        <x:v>Green = links to another sheet</x:v>
      </x:c>
      <x:c r="H17" s="1"/>
      <x:c r="I17" s="1"/>
      <x:c r="J17" s="1"/>
    </x:row>
    <x:row r="18" ht="21" customHeight="1">
      <x:c r="A18" s="1"/>
      <x:c r="B18" s="4" t="str">
        <x:v>Closed-form scenario calculation</x:v>
      </x:c>
      <x:c r="C18" s="4"/>
      <x:c r="D18" s="4"/>
      <x:c r="E18" s="4"/>
      <x:c r="F18" s="1"/>
      <x:c r="G18" s="1"/>
      <x:c r="H18" s="1"/>
      <x:c r="I18" s="1"/>
      <x:c r="J18" s="1"/>
    </x:row>
    <x:row r="19" ht="21" customHeight="1">
      <x:c r="A19" s="1"/>
      <x:c r="B19" s="1"/>
      <x:c r="C19" s="1" t="str">
        <x:v>Bear</x:v>
      </x:c>
      <x:c r="D19" s="1" t="str">
        <x:v>Base</x:v>
      </x:c>
      <x:c r="E19" s="1" t="str">
        <x:v>Bull</x:v>
      </x:c>
      <x:c r="F19" s="1"/>
      <x:c r="G19" s="1"/>
      <x:c r="H19" s="1"/>
      <x:c r="I19" s="1"/>
      <x:c r="J19" s="1"/>
    </x:row>
    <x:row r="20" ht="21" customHeight="1">
      <x:c r="A20" s="1"/>
      <x:c r="B20" s="1" t="str">
        <x:v>Run-rate CAGR assumption</x:v>
      </x:c>
      <x:c r="C20" s="27" t="n">
        <x:v>0.3</x:v>
      </x:c>
      <x:c r="D20" s="27" t="n">
        <x:v>0.45</x:v>
      </x:c>
      <x:c r="E20" s="27" t="n">
        <x:v>0.6</x:v>
      </x:c>
      <x:c r="F20" s="1"/>
      <x:c r="G20" s="4" t="str">
        <x:v>Base-case entry discipline</x:v>
      </x:c>
      <x:c r="H20" s="4"/>
      <x:c r="I20" s="1"/>
      <x:c r="J20" s="1"/>
    </x:row>
    <x:row r="21" ht="21" customHeight="1">
      <x:c r="A21" s="1"/>
      <x:c r="B21" s="1" t="str">
        <x:v>Terminal EV / annual run-rate</x:v>
      </x:c>
      <x:c r="C21" s="32" t="n">
        <x:v>8</x:v>
      </x:c>
      <x:c r="D21" s="32" t="n">
        <x:v>12</x:v>
      </x:c>
      <x:c r="E21" s="32" t="n">
        <x:v>16</x:v>
      </x:c>
      <x:c r="F21" s="1"/>
      <x:c r="G21" s="1"/>
      <x:c r="H21" s="1"/>
      <x:c r="I21" s="1"/>
      <x:c r="J21" s="1"/>
    </x:row>
    <x:row r="22" ht="21" customHeight="1">
      <x:c r="A22" s="1"/>
      <x:c r="B22" s="1" t="str">
        <x:v>Cumulative ownership dilution</x:v>
      </x:c>
      <x:c r="C22" s="27" t="n">
        <x:v>0.35</x:v>
      </x:c>
      <x:c r="D22" s="27" t="n">
        <x:v>0.25</x:v>
      </x:c>
      <x:c r="E22" s="27" t="n">
        <x:v>0.2</x:v>
      </x:c>
      <x:c r="F22" s="1"/>
      <x:c r="G22" s="1" t="str">
        <x:v>Target net distribution</x:v>
      </x:c>
      <x:c r="H22" s="28" t="n">
        <x:f>H14*(1+H12)^H8</x:f>
        <x:v>253808.63999999993</x:v>
      </x:c>
      <x:c r="I22" s="1"/>
      <x:c r="J22" s="1"/>
    </x:row>
    <x:row r="23" ht="21" customHeight="1">
      <x:c r="A23" s="1"/>
      <x:c r="B23" s="1" t="str">
        <x:v>Terminal net cash / (debt)</x:v>
      </x:c>
      <x:c r="C23" s="18" t="n">
        <x:v>0</x:v>
      </x:c>
      <x:c r="D23" s="18" t="n">
        <x:v>0</x:v>
      </x:c>
      <x:c r="E23" s="18" t="n">
        <x:v>0</x:v>
      </x:c>
      <x:c r="F23" s="1"/>
      <x:c r="G23" s="1" t="str">
        <x:v>Required gross LP proceeds</x:v>
      </x:c>
      <x:c r="H23" s="28" t="n">
        <x:f>IF(H22&lt;=H9,H22,(H22-H11*H9)/(1-H11))</x:f>
        <x:v>292260.7999999999</x:v>
      </x:c>
      <x:c r="I23" s="1"/>
      <x:c r="J23" s="1"/>
    </x:row>
    <x:row r="24" ht="21" customHeight="1">
      <x:c r="A24" s="1"/>
      <x:c r="B24" s="1" t="str">
        <x:v>Year-five annualized run-rate</x:v>
      </x:c>
      <x:c r="C24" s="15" t="n">
        <x:f>$H$7*(1+C20)^$H$8</x:f>
        <x:v>3712930000.0000005</x:v>
      </x:c>
      <x:c r="D24" s="15" t="n">
        <x:f>$H$7*(1+D20)^$H$8</x:f>
        <x:v>6409734062.499999</x:v>
      </x:c>
      <x:c r="E24" s="15" t="n">
        <x:f>$H$7*(1+E20)^$H$8</x:f>
        <x:v>10485760000.000002</x:v>
      </x:c>
      <x:c r="F24" s="1"/>
      <x:c r="G24" s="1" t="str">
        <x:v>Maximum entry equity valuation</x:v>
      </x:c>
      <x:c r="H24" s="15" t="n">
        <x:f>D27*(1-D22)*H9/H23</x:f>
        <x:v>19738400278.963173</x:v>
      </x:c>
      <x:c r="I24" s="1"/>
      <x:c r="J24" s="1"/>
    </x:row>
    <x:row r="25" ht="21" customHeight="1">
      <x:c r="A25" s="1"/>
      <x:c r="B25" s="1" t="str">
        <x:v>Terminal enterprise value</x:v>
      </x:c>
      <x:c r="C25" s="15" t="n">
        <x:f>C24*C21</x:f>
        <x:v>29703440000.000004</x:v>
      </x:c>
      <x:c r="D25" s="15" t="n">
        <x:f>D24*D21</x:f>
        <x:v>76916808749.99998</x:v>
      </x:c>
      <x:c r="E25" s="15" t="n">
        <x:f>E24*E21</x:f>
        <x:v>167772160000.00003</x:v>
      </x:c>
      <x:c r="F25" s="1"/>
      <x:c r="G25" s="1"/>
      <x:c r="H25" s="1"/>
      <x:c r="I25" s="1"/>
      <x:c r="J25" s="1"/>
    </x:row>
    <x:row r="26" ht="21" customHeight="1">
      <x:c r="A26" s="1"/>
      <x:c r="B26" s="1" t="str">
        <x:v>Plus terminal net cash / (debt)</x:v>
      </x:c>
      <x:c r="C26" s="15" t="n">
        <x:f>C23</x:f>
        <x:v>0</x:v>
      </x:c>
      <x:c r="D26" s="15" t="n">
        <x:f>D23</x:f>
        <x:v>0</x:v>
      </x:c>
      <x:c r="E26" s="15" t="n">
        <x:f>E23</x:f>
        <x:v>0</x:v>
      </x:c>
      <x:c r="F26" s="1"/>
      <x:c r="G26" s="1" t="str">
        <x:v>Gross proceeds for net break-even</x:v>
      </x:c>
      <x:c r="H26" s="28" t="n">
        <x:f>(H14-H11*H9)/(1-H11)</x:f>
        <x:v>102500</x:v>
      </x:c>
      <x:c r="I26" s="1"/>
      <x:c r="J26" s="1"/>
    </x:row>
    <x:row r="27" ht="21" customHeight="1">
      <x:c r="A27" s="1"/>
      <x:c r="B27" s="1" t="str">
        <x:v>Terminal equity value (floor zero)</x:v>
      </x:c>
      <x:c r="C27" s="15" t="n">
        <x:f>MAX(0,SUM(C25:C26))</x:f>
        <x:v>29703440000.000004</x:v>
      </x:c>
      <x:c r="D27" s="15" t="n">
        <x:f>MAX(0,SUM(D25:D26))</x:f>
        <x:v>76916808749.99998</x:v>
      </x:c>
      <x:c r="E27" s="15" t="n">
        <x:f>MAX(0,SUM(E25:E26))</x:f>
        <x:v>167772160000.00003</x:v>
      </x:c>
      <x:c r="F27" s="1"/>
      <x:c r="G27" s="1" t="str">
        <x:v>Exit equity for net break-even</x:v>
      </x:c>
      <x:c r="H27" s="15" t="n">
        <x:f>H26/D29</x:f>
        <x:v>51933333333.333336</x:v>
      </x:c>
      <x:c r="I27" s="1"/>
      <x:c r="J27" s="1"/>
    </x:row>
    <x:row r="28" ht="21" customHeight="1">
      <x:c r="A28" s="1"/>
      <x:c r="B28" s="1" t="str">
        <x:v>Initial ownership interest</x:v>
      </x:c>
      <x:c r="C28" s="31" t="n">
        <x:f>$H$9/$H$6</x:f>
        <x:v>0.000002631578947368421</x:v>
      </x:c>
      <x:c r="D28" s="31" t="n">
        <x:f>$H$9/$H$6</x:f>
        <x:v>0.000002631578947368421</x:v>
      </x:c>
      <x:c r="E28" s="31" t="n">
        <x:f>$H$9/$H$6</x:f>
        <x:v>0.000002631578947368421</x:v>
      </x:c>
      <x:c r="F28" s="1"/>
      <x:c r="G28" s="1"/>
      <x:c r="H28" s="1"/>
      <x:c r="I28" s="1"/>
      <x:c r="J28" s="1"/>
    </x:row>
    <x:row r="29" ht="21" customHeight="1">
      <x:c r="A29" s="1"/>
      <x:c r="B29" s="1" t="str">
        <x:v>Ownership interest after dilution</x:v>
      </x:c>
      <x:c r="C29" s="31" t="n">
        <x:f>C28*(1-C22)</x:f>
        <x:v>0.0000017105263157894737</x:v>
      </x:c>
      <x:c r="D29" s="31" t="n">
        <x:f>D28*(1-D22)</x:f>
        <x:v>0.0000019736842105263157</x:v>
      </x:c>
      <x:c r="E29" s="31" t="n">
        <x:f>E28*(1-E22)</x:f>
        <x:v>0.000002105263157894737</x:v>
      </x:c>
      <x:c r="F29" s="1"/>
      <x:c r="G29" s="1"/>
      <x:c r="H29" s="1"/>
      <x:c r="I29" s="1"/>
      <x:c r="J29" s="1"/>
    </x:row>
    <x:row r="30" ht="21" customHeight="1">
      <x:c r="A30" s="1"/>
      <x:c r="B30" s="1" t="str">
        <x:v>Gross investment multiple</x:v>
      </x:c>
      <x:c r="C30" s="13" t="n">
        <x:f>C27*C29/$H$9</x:f>
        <x:v>0.508085157894737</x:v>
      </x:c>
      <x:c r="D30" s="13" t="n">
        <x:f>D27*D29/$H$9</x:f>
        <x:v>1.5180949095394733</x:v>
      </x:c>
      <x:c r="E30" s="13" t="n">
        <x:f>E27*E29/$H$9</x:f>
        <x:v>3.5320454736842115</x:v>
      </x:c>
      <x:c r="F30" s="1"/>
      <x:c r="G30" s="1"/>
      <x:c r="H30" s="1"/>
      <x:c r="I30" s="1"/>
      <x:c r="J30" s="1"/>
    </x:row>
    <x:row r="31" ht="21" customHeight="1">
      <x:c r="A31" s="1"/>
      <x:c r="B31" s="1" t="str">
        <x:v>Gross annualized return</x:v>
      </x:c>
      <x:c r="C31" s="11" t="n">
        <x:f>IF(C30=0,-1,C30^(1/$H$8)-1)</x:f>
        <x:v>-0.12665205695741366</x:v>
      </x:c>
      <x:c r="D31" s="11" t="n">
        <x:f>IF(D30=0,-1,D30^(1/$H$8)-1)</x:f>
        <x:v>0.08707569241858493</x:v>
      </x:c>
      <x:c r="E31" s="11" t="n">
        <x:f>IF(E30=0,-1,E30^(1/$H$8)-1)</x:f>
        <x:v>0.2870791566298825</x:v>
      </x:c>
      <x:c r="F31" s="1"/>
      <x:c r="G31" s="1"/>
      <x:c r="H31" s="1"/>
      <x:c r="I31" s="1"/>
      <x:c r="J31" s="1"/>
    </x:row>
    <x:row r="32" ht="21" customHeight="1">
      <x:c r="A32" s="1"/>
      <x:c r="B32" s="1" t="str">
        <x:v>Gross LP proceeds</x:v>
      </x:c>
      <x:c r="C32" s="28" t="n">
        <x:f>C27*C29</x:f>
        <x:v>50808.51578947369</x:v>
      </x:c>
      <x:c r="D32" s="28" t="n">
        <x:f>D27*D29</x:f>
        <x:v>151809.49095394733</x:v>
      </x:c>
      <x:c r="E32" s="28" t="n">
        <x:f>E27*E29</x:f>
        <x:v>353204.54736842116</x:v>
      </x:c>
      <x:c r="F32" s="1"/>
      <x:c r="G32" s="1"/>
      <x:c r="H32" s="1"/>
      <x:c r="I32" s="1"/>
      <x:c r="J32" s="1"/>
    </x:row>
    <x:row r="33" ht="21" customHeight="1">
      <x:c r="A33" s="1"/>
      <x:c r="B33" s="1" t="str">
        <x:v>Carried interest</x:v>
      </x:c>
      <x:c r="C33" s="28" t="n">
        <x:f>MAX(0,C32-$H$9)*$H$11</x:f>
        <x:v>0</x:v>
      </x:c>
      <x:c r="D33" s="28" t="n">
        <x:f>MAX(0,D32-$H$9)*$H$11</x:f>
        <x:v>10361.898190789467</x:v>
      </x:c>
      <x:c r="E33" s="28" t="n">
        <x:f>MAX(0,E32-$H$9)*$H$11</x:f>
        <x:v>50640.90947368424</x:v>
      </x:c>
      <x:c r="F33" s="1"/>
      <x:c r="G33" s="1"/>
      <x:c r="H33" s="1"/>
      <x:c r="I33" s="1"/>
      <x:c r="J33" s="1"/>
    </x:row>
    <x:row r="34" ht="21" customHeight="1">
      <x:c r="A34" s="1"/>
      <x:c r="B34" s="6" t="str">
        <x:v>Net LP distribution</x:v>
      </x:c>
      <x:c r="C34" s="33" t="n">
        <x:f>C32-C33</x:f>
        <x:v>50808.51578947369</x:v>
      </x:c>
      <x:c r="D34" s="33" t="n">
        <x:f>D32-D33</x:f>
        <x:v>141447.59276315785</x:v>
      </x:c>
      <x:c r="E34" s="33" t="n">
        <x:f>E32-E33</x:f>
        <x:v>302563.63789473695</x:v>
      </x:c>
      <x:c r="F34" s="1"/>
      <x:c r="G34" s="1"/>
      <x:c r="H34" s="1"/>
      <x:c r="I34" s="1"/>
      <x:c r="J34" s="1"/>
    </x:row>
    <x:row r="35" ht="21" customHeight="1">
      <x:c r="A35" s="1"/>
      <x:c r="B35" s="6" t="str">
        <x:v>Net multiple on total cash outlay</x:v>
      </x:c>
      <x:c r="C35" s="34" t="n">
        <x:f>C34/$H$14</x:f>
        <x:v>0.49812270381836954</x:v>
      </x:c>
      <x:c r="D35" s="34" t="n">
        <x:f>D34/$H$14</x:f>
        <x:v>1.3867411055211554</x:v>
      </x:c>
      <x:c r="E35" s="34" t="n">
        <x:f>E34/$H$14</x:f>
        <x:v>2.9663101754385974</x:v>
      </x:c>
      <x:c r="F35" s="1"/>
      <x:c r="G35" s="1"/>
      <x:c r="H35" s="1"/>
      <x:c r="I35" s="1"/>
      <x:c r="J35" s="1"/>
    </x:row>
    <x:row r="36" ht="21" customHeight="1">
      <x:c r="A36" s="1"/>
      <x:c r="B36" s="6" t="str">
        <x:v>Net annualized return</x:v>
      </x:c>
      <x:c r="C36" s="35" t="n">
        <x:f>IF(C35=0,-1,C35^(1/$H$8)-1)</x:f>
        <x:v>-0.13010413319033198</x:v>
      </x:c>
      <x:c r="D36" s="35" t="n">
        <x:f>IF(D35=0,-1,D35^(1/$H$8)-1)</x:f>
        <x:v>0.06757667816746893</x:v>
      </x:c>
      <x:c r="E36" s="35" t="n">
        <x:f>IF(E35=0,-1,E35^(1/$H$8)-1)</x:f>
        <x:v>0.24292038905191227</x:v>
      </x:c>
      <x:c r="F36" s="1"/>
      <x:c r="G36" s="1"/>
      <x:c r="H36" s="1"/>
      <x:c r="I36" s="1"/>
      <x:c r="J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1" customHeight="1">
      <x:c r="A39" s="1"/>
      <x:c r="B39" s="4" t="str">
        <x:v>Net annualized return sensitivity</x:v>
      </x:c>
      <x:c r="C39" s="4"/>
      <x:c r="D39" s="4"/>
      <x:c r="E39" s="4"/>
      <x:c r="F39" s="4"/>
      <x:c r="G39" s="4"/>
      <x:c r="H39" s="1"/>
      <x:c r="I39" s="1"/>
      <x:c r="J39" s="1"/>
    </x:row>
    <x:row r="40" ht="21" customHeight="1">
      <x:c r="A40" s="1"/>
      <x:c r="B40" s="1" t="str">
        <x:v>Base growth and dilution. Rows: entry valuation. Columns: terminal multiple.</x:v>
      </x:c>
      <x:c r="C40" s="1"/>
      <x:c r="D40" s="1"/>
      <x:c r="E40" s="1"/>
      <x:c r="F40" s="1"/>
      <x:c r="G40" s="1"/>
      <x:c r="H40" s="1"/>
      <x:c r="I40" s="1"/>
      <x:c r="J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1" customHeight="1">
      <x:c r="A42" s="1"/>
      <x:c r="B42" s="38" t="n">
        <x:f>D36</x:f>
        <x:v>0.06757667816746893</x:v>
      </x:c>
      <x:c r="C42" s="41" t="n">
        <x:v>8</x:v>
      </x:c>
      <x:c r="D42" s="41" t="n">
        <x:v>10</x:v>
      </x:c>
      <x:c r="E42" s="41" t="n">
        <x:v>12</x:v>
      </x:c>
      <x:c r="F42" s="41" t="n">
        <x:v>14</x:v>
      </x:c>
      <x:c r="G42" s="41" t="n">
        <x:v>16</x:v>
      </x:c>
      <x:c r="H42" s="1"/>
      <x:c r="I42" s="1"/>
      <x:c r="J42" s="1"/>
    </x:row>
    <x:row r="43" ht="21" customHeight="1">
      <x:c r="A43" s="1"/>
      <x:c r="B43" s="42" t="n">
        <x:v>20000000000</x:v>
      </x:c>
      <x:c r="C43" s="25" t="n">
        <x:f t="dataTable" ref="C43:G47" dt2D="1" r1="D21" r2="H6"/>
        <x:v>0.1125171619809</x:v>
      </x:c>
      <x:c r="D43" s="25" t="n">
        <x:v>0.1578883925858</x:v>
      </x:c>
      <x:c r="E43" s="25" t="n">
        <x:v>0.1970941311312</x:v>
      </x:c>
      <x:c r="F43" s="25" t="n">
        <x:v>0.2317491621612</x:v>
      </x:c>
      <x:c r="G43" s="25" t="n">
        <x:v>0.2628930374822</x:v>
      </x:c>
      <x:c r="H43" s="1"/>
      <x:c r="I43" s="1"/>
      <x:c r="J43" s="1"/>
    </x:row>
    <x:row r="44" ht="21" customHeight="1">
      <x:c r="A44" s="1"/>
      <x:c r="B44" s="42" t="n">
        <x:v>25000000000</x:v>
      </x:c>
      <x:c r="C44" s="25" t="n">
        <x:v>0.0700098987092</x:v>
      </x:c>
      <x:c r="D44" s="25" t="n">
        <x:v>0.1125171619809</x:v>
      </x:c>
      <x:c r="E44" s="25" t="n">
        <x:v>0.1493736494889</x:v>
      </x:c>
      <x:c r="F44" s="25" t="n">
        <x:v>0.1820316458542</x:v>
      </x:c>
      <x:c r="G44" s="25" t="n">
        <x:v>0.2114345868448</x:v>
      </x:c>
      <x:c r="H44" s="1"/>
      <x:c r="I44" s="1"/>
      <x:c r="J44" s="1"/>
    </x:row>
    <x:row r="45" ht="21" customHeight="1">
      <x:c r="A45" s="1"/>
      <x:c r="B45" s="42" t="n">
        <x:v>30000000000</x:v>
      </x:c>
      <x:c r="C45" s="25" t="n">
        <x:v>0.0374010912915</x:v>
      </x:c>
      <x:c r="D45" s="25" t="n">
        <x:v>0.0775724739997</x:v>
      </x:c>
      <x:c r="E45" s="25" t="n">
        <x:v>0.1125171619809</x:v>
      </x:c>
      <x:c r="F45" s="25" t="n">
        <x:v>0.1435537837267</x:v>
      </x:c>
      <x:c r="G45" s="25" t="n">
        <x:v>0.1715464116438</x:v>
      </x:c>
      <x:c r="H45" s="1"/>
      <x:c r="I45" s="1"/>
      <x:c r="J45" s="1"/>
    </x:row>
    <x:row r="46" ht="21" customHeight="1">
      <x:c r="A46" s="1"/>
      <x:c r="B46" s="42" t="n">
        <x:v>38000000000</x:v>
      </x:c>
      <x:c r="C46" s="25" t="n">
        <x:v>-0.0020375770444</x:v>
      </x:c>
      <x:c r="D46" s="25" t="n">
        <x:v>0.0351064719659</x:v>
      </x:c>
      <x:c r="E46" s="43" t="n">
        <x:v>0.0675766781675</x:v>
      </x:c>
      <x:c r="F46" s="25" t="n">
        <x:v>0.0965185534959</x:v>
      </x:c>
      <x:c r="G46" s="25" t="n">
        <x:v>0.1226926737005</x:v>
      </x:c>
      <x:c r="H46" s="1"/>
      <x:c r="I46" s="1"/>
      <x:c r="J46" s="1"/>
    </x:row>
    <x:row r="47" ht="21" customHeight="1">
      <x:c r="A47" s="1"/>
      <x:c r="B47" s="42" t="n">
        <x:v>45000000000</x:v>
      </x:c>
      <x:c r="C47" s="25" t="n">
        <x:v>-0.0347591015864</x:v>
      </x:c>
      <x:c r="D47" s="25" t="n">
        <x:v>0.006700048159</x:v>
      </x:c>
      <x:c r="E47" s="25" t="n">
        <x:v>0.0374010912915</x:v>
      </x:c>
      <x:c r="F47" s="25" t="n">
        <x:v>0.0648468225301</x:v>
      </x:c>
      <x:c r="G47" s="25" t="n">
        <x:v>0.0897239215261</x:v>
      </x:c>
      <x:c r="H47" s="1"/>
      <x:c r="I47" s="1"/>
      <x:c r="J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1" customHeight="1">
      <x:c r="A50" s="1"/>
      <x:c r="B50" s="4" t="str">
        <x:v>Reconciliation checks</x:v>
      </x:c>
      <x:c r="C50" s="4"/>
      <x:c r="D50" s="4"/>
      <x:c r="E50" s="4"/>
      <x:c r="F50" s="1"/>
      <x:c r="G50" s="1"/>
      <x:c r="H50" s="1"/>
      <x:c r="I50" s="1"/>
      <x:c r="J50" s="1"/>
    </x:row>
    <x:row r="51" ht="21" customHeight="1">
      <x:c r="A51" s="1"/>
      <x:c r="B51" s="1" t="str">
        <x:v>Gross proceeds less carry and net</x:v>
      </x:c>
      <x:c r="C51" s="44" t="n">
        <x:f>C32-SUM(C33:C34)</x:f>
        <x:v>0</x:v>
      </x:c>
      <x:c r="D51" s="44" t="n">
        <x:f>D32-SUM(D33:D34)</x:f>
        <x:v>0</x:v>
      </x:c>
      <x:c r="E51" s="44" t="n">
        <x:f>E32-SUM(E33:E34)</x:f>
        <x:v>-5.820766091346741e-11</x:v>
      </x:c>
      <x:c r="F51" s="1"/>
      <x:c r="G51" s="1"/>
      <x:c r="H51" s="1"/>
      <x:c r="I51" s="1"/>
      <x:c r="J51" s="1"/>
    </x:row>
    <x:row r="52" ht="21" customHeight="1">
      <x:c r="A52" s="1"/>
      <x:c r="B52" s="1" t="str">
        <x:v>Gross ownership return agreement</x:v>
      </x:c>
      <x:c r="C52" s="44" t="n">
        <x:f>C30-(C27/$H$6)*(1-C22)</x:f>
        <x:v>1.1102230246251565e-16</x:v>
      </x:c>
      <x:c r="D52" s="44" t="n">
        <x:f>D30-(D27/$H$6)*(1-D22)</x:f>
        <x:v>2.220446049250313e-16</x:v>
      </x:c>
      <x:c r="E52" s="44" t="n">
        <x:f>E30-(E27/$H$6)*(1-E22)</x:f>
        <x:v>4.440892098500626e-16</x:v>
      </x:c>
      <x:c r="F52" s="1"/>
      <x:c r="G52" s="1"/>
      <x:c r="H52" s="1"/>
      <x:c r="I52" s="1"/>
      <x:c r="J52" s="1"/>
    </x:row>
    <x:row r="53" ht="21" customHeight="1">
      <x:c r="A53" s="1"/>
      <x:c r="B53" s="1" t="str">
        <x:v>Net cash return agreement</x:v>
      </x:c>
      <x:c r="C53" s="44" t="n">
        <x:f>C35-(C34/$H$14)</x:f>
        <x:v>0</x:v>
      </x:c>
      <x:c r="D53" s="44" t="n">
        <x:f>D35-(D34/$H$14)</x:f>
        <x:v>0</x:v>
      </x:c>
      <x:c r="E53" s="44" t="n">
        <x:f>E35-(E34/$H$14)</x:f>
        <x:v>0</x:v>
      </x:c>
      <x:c r="F53" s="1"/>
      <x:c r="G53" s="1"/>
      <x:c r="H53" s="1"/>
      <x:c r="I53" s="1"/>
      <x:c r="J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1" customHeight="1">
      <x:c r="A55" s="1"/>
      <x:c r="B55" s="1" t="str">
        <x:v>Method: one investment at time zero and one exit after five years.</x:v>
      </x:c>
      <x:c r="C55" s="1"/>
      <x:c r="D55" s="1"/>
      <x:c r="E55" s="1"/>
      <x:c r="F55" s="1"/>
      <x:c r="G55" s="1"/>
      <x:c r="H55" s="1"/>
      <x:c r="I55" s="1"/>
      <x:c r="J55" s="1"/>
    </x:row>
    <x:row r="56" ht="21" customHeight="1">
      <x:c r="A56" s="1"/>
      <x:c r="B56" s="1" t="str">
        <x:v>Annualized returns use the two-cash-flow closed form, equivalent to IRR.</x:v>
      </x:c>
      <x:c r="C56" s="1"/>
      <x:c r="D56" s="1"/>
      <x:c r="E56" s="1"/>
      <x:c r="F56" s="1"/>
      <x:c r="G56" s="1"/>
      <x:c r="H56" s="1"/>
      <x:c r="I56" s="1"/>
      <x:c r="J56" s="1"/>
    </x:row>
    <x:row r="57" ht="21" customHeight="1">
      <x:c r="A57" s="1"/>
      <x:c r="B57" s="1" t="str">
        <x:v>Zero exit proceeds are shown as a -100% annualized-return limit; conventional IRR is undefined.</x:v>
      </x:c>
      <x:c r="C57" s="1"/>
      <x:c r="D57" s="1"/>
      <x:c r="E57" s="1"/>
      <x:c r="F57" s="1"/>
      <x:c r="G57" s="1"/>
      <x:c r="H57" s="1"/>
      <x:c r="I57" s="1"/>
      <x:c r="J57" s="1"/>
    </x:row>
    <x:row r="58" ht="21" customHeight="1">
      <x:c r="A58" s="1"/>
      <x:c r="B58" s="1" t="str">
        <x:v>Sources, timing and security-level limitations are recorded on Sources and assumptions.</x:v>
      </x:c>
      <x:c r="C58" s="1"/>
      <x:c r="D58" s="1"/>
      <x:c r="E58" s="1"/>
      <x:c r="F58" s="1"/>
      <x:c r="G58" s="1"/>
      <x:c r="H58" s="1"/>
      <x:c r="I58" s="1"/>
      <x:c r="J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1" customHeight="1">
      <x:c r="A61" s="1"/>
      <x:c r="B61" s="4" t="str">
        <x:v>Starting run-rate sensitivity</x:v>
      </x:c>
      <x:c r="C61" s="4"/>
      <x:c r="D61" s="4"/>
      <x:c r="E61" s="4"/>
      <x:c r="F61" s="4"/>
      <x:c r="G61" s="4"/>
      <x:c r="H61" s="1"/>
      <x:c r="I61" s="1"/>
      <x:c r="J61" s="1"/>
    </x:row>
    <x:row r="62" ht="21" customHeight="1">
      <x:c r="A62" s="1"/>
      <x:c r="B62" s="1" t="str">
        <x:v>Higher anchors are hypothetical; base growth, multiple and dilution remain fixed.</x:v>
      </x:c>
      <x:c r="C62" s="1"/>
      <x:c r="D62" s="1"/>
      <x:c r="E62" s="1"/>
      <x:c r="F62" s="1"/>
      <x:c r="G62" s="1"/>
      <x:c r="H62" s="1"/>
      <x:c r="I62" s="1"/>
      <x:c r="J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 ht="34" customHeight="1">
      <x:c r="A64" s="1"/>
      <x:c r="B64" s="50" t="str">
        <x:v>Starting run-rate</x:v>
      </x:c>
      <x:c r="C64" s="50" t="str">
        <x:v>Year-five run-rate</x:v>
      </x:c>
      <x:c r="D64" s="50" t="str">
        <x:v>Exit equity</x:v>
      </x:c>
      <x:c r="E64" s="50" t="str">
        <x:v>Gross LP proceeds</x:v>
      </x:c>
      <x:c r="F64" s="50" t="str">
        <x:v>Net LP proceeds</x:v>
      </x:c>
      <x:c r="G64" s="50" t="str">
        <x:v>Net return</x:v>
      </x:c>
      <x:c r="H64" s="1"/>
      <x:c r="I64" s="1"/>
      <x:c r="J64" s="1"/>
    </x:row>
    <x:row r="65" ht="21" customHeight="1">
      <x:c r="A65" s="1"/>
      <x:c r="B65" s="52" t="n">
        <x:v>1000000000</x:v>
      </x:c>
      <x:c r="C65" s="15" t="n">
        <x:f>B65*(1+$D$20)^$H$8</x:f>
        <x:v>6409734062.499999</x:v>
      </x:c>
      <x:c r="D65" s="15" t="n">
        <x:f>MAX(0,C65*$D$21+$D$23)</x:f>
        <x:v>76916808749.99998</x:v>
      </x:c>
      <x:c r="E65" s="28" t="n">
        <x:f>D65*$D$29</x:f>
        <x:v>151809.49095394733</x:v>
      </x:c>
      <x:c r="F65" s="28" t="n">
        <x:f>E65-MAX(0,E65-$H$9)*$H$11</x:f>
        <x:v>141447.59276315785</x:v>
      </x:c>
      <x:c r="G65" s="11" t="n">
        <x:f>(F65/$H$14)^(1/$H$8)-1</x:f>
        <x:v>0.06757667816746893</x:v>
      </x:c>
      <x:c r="H65" s="1"/>
      <x:c r="I65" s="1"/>
      <x:c r="J65" s="1"/>
    </x:row>
    <x:row r="66" ht="21" customHeight="1">
      <x:c r="A66" s="1"/>
      <x:c r="B66" s="52" t="n">
        <x:v>1250000000</x:v>
      </x:c>
      <x:c r="C66" s="15" t="n">
        <x:f>B66*(1+$D$20)^$H$8</x:f>
        <x:v>8012167578.124999</x:v>
      </x:c>
      <x:c r="D66" s="15" t="n">
        <x:f>MAX(0,C66*$D$21+$D$23)</x:f>
        <x:v>96146010937.49998</x:v>
      </x:c>
      <x:c r="E66" s="28" t="n">
        <x:f>D66*$D$29</x:f>
        <x:v>189761.86369243418</x:v>
      </x:c>
      <x:c r="F66" s="28" t="n">
        <x:f>E66-MAX(0,E66-$H$9)*$H$11</x:f>
        <x:v>171809.49095394736</x:v>
      </x:c>
      <x:c r="G66" s="11" t="n">
        <x:f>(F66/$H$14)^(1/$H$8)-1</x:f>
        <x:v>0.10991416975382995</x:v>
      </x:c>
      <x:c r="H66" s="1"/>
      <x:c r="I66" s="1"/>
      <x:c r="J66" s="1"/>
    </x:row>
    <x:row r="67" ht="21" customHeight="1">
      <x:c r="A67" s="1"/>
      <x:c r="B67" s="52" t="n">
        <x:v>1500000000</x:v>
      </x:c>
      <x:c r="C67" s="15" t="n">
        <x:f>B67*(1+$D$20)^$H$8</x:f>
        <x:v>9614601093.749998</x:v>
      </x:c>
      <x:c r="D67" s="15" t="n">
        <x:f>MAX(0,C67*$D$21+$D$23)</x:f>
        <x:v>115375213124.99997</x:v>
      </x:c>
      <x:c r="E67" s="28" t="n">
        <x:f>D67*$D$29</x:f>
        <x:v>227714.23643092098</x:v>
      </x:c>
      <x:c r="F67" s="28" t="n">
        <x:f>E67-MAX(0,E67-$H$9)*$H$11</x:f>
        <x:v>202171.38914473678</x:v>
      </x:c>
      <x:c r="G67" s="11" t="n">
        <x:f>(F67/$H$14)^(1/$H$8)-1</x:f>
        <x:v>0.1466315956929516</x:v>
      </x:c>
      <x:c r="H67" s="1"/>
      <x:c r="I67" s="1"/>
      <x:c r="J67" s="1"/>
    </x:row>
    <x:row r="68" ht="21" customHeight="1">
      <x:c r="A68" s="1"/>
      <x:c r="B68" s="52" t="n">
        <x:v>2000000000</x:v>
      </x:c>
      <x:c r="C68" s="15" t="n">
        <x:f>B68*(1+$D$20)^$H$8</x:f>
        <x:v>12819468124.999998</x:v>
      </x:c>
      <x:c r="D68" s="15" t="n">
        <x:f>MAX(0,C68*$D$21+$D$23)</x:f>
        <x:v>153833617499.99997</x:v>
      </x:c>
      <x:c r="E68" s="28" t="n">
        <x:f>D68*$D$29</x:f>
        <x:v>303618.98190789466</x:v>
      </x:c>
      <x:c r="F68" s="28" t="n">
        <x:f>E68-MAX(0,E68-$H$9)*$H$11</x:f>
        <x:v>262895.1855263157</x:v>
      </x:c>
      <x:c r="G68" s="11" t="n">
        <x:f>(F68/$H$14)^(1/$H$8)-1</x:f>
        <x:v>0.20847172131730995</x:v>
      </x:c>
      <x:c r="H68" s="1"/>
      <x:c r="I68" s="1"/>
      <x:c r="J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</x:sheetData>
  <x:conditionalFormatting sqref="C51:E53">
    <x:cfRule type="cellIs" dxfId="0" priority="1" operator="notBetween">
      <x:formula>-0.000001</x:formula>
      <x:formula>0.000001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334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30" hidden="0" customWidth="1"/>
    <x:col min="4" max="4" width="98" hidden="0" customWidth="1"/>
  </x:cols>
  <x:sheetData>
    <x:row r="1" ht="21" customHeight="1">
      <x:c r="A1" s="1"/>
      <x:c r="B1" s="1"/>
      <x:c r="C1" s="1"/>
      <x:c r="D1" s="45"/>
      <x:c r="E1" s="1"/>
      <x:c r="F1" s="1"/>
      <x:c r="G1" s="1"/>
      <x:c r="H1" s="1"/>
      <x:c r="I1" s="1"/>
      <x:c r="J1" s="1"/>
    </x:row>
    <x:row r="2" ht="21" customHeight="1">
      <x:c r="A2" s="1"/>
      <x:c r="B2" s="2" t="str">
        <x:v>Sources and assumptions</x:v>
      </x:c>
      <x:c r="C2" s="1"/>
      <x:c r="D2" s="45"/>
      <x:c r="E2" s="1"/>
      <x:c r="F2" s="1"/>
      <x:c r="G2" s="1"/>
      <x:c r="H2" s="1"/>
      <x:c r="I2" s="1"/>
      <x:c r="J2" s="1"/>
    </x:row>
    <x:row r="3" ht="21" customHeight="1">
      <x:c r="A3" s="1"/>
      <x:c r="B3" s="1"/>
      <x:c r="C3" s="1"/>
      <x:c r="D3" s="45"/>
      <x:c r="E3" s="1"/>
      <x:c r="F3" s="1"/>
      <x:c r="G3" s="1"/>
      <x:c r="H3" s="1"/>
      <x:c r="I3" s="1"/>
      <x:c r="J3" s="1"/>
    </x:row>
    <x:row r="4" ht="21" customHeight="1">
      <x:c r="A4" s="1"/>
      <x:c r="B4" s="4" t="str">
        <x:v>ID / category</x:v>
      </x:c>
      <x:c r="C4" s="4" t="str">
        <x:v>Input / date</x:v>
      </x:c>
      <x:c r="D4" s="47" t="str">
        <x:v>Basis and source</x:v>
      </x:c>
      <x:c r="E4" s="1"/>
      <x:c r="F4" s="1"/>
      <x:c r="G4" s="1"/>
      <x:c r="H4" s="1"/>
      <x:c r="I4" s="1"/>
      <x:c r="J4" s="1"/>
    </x:row>
    <x:row r="5" ht="59" customHeight="1">
      <x:c r="A5" s="1"/>
      <x:c r="B5" s="48" t="str">
        <x:v>S1</x:v>
      </x:c>
      <x:c r="C5" s="48" t="str">
        <x:v>Series H / Aug 31, 2021</x:v>
      </x:c>
      <x:c r="D5" s="49" t="str">
        <x:v>Databricks announced $1.6B financing at $38B post-money valuation. https://www.databricks.com/company/newsroom/press-releases/databricks-raises-1-6-billion-series-h-investment-at-38-billion-valuation</x:v>
      </x:c>
      <x:c r="E5" s="1"/>
      <x:c r="F5" s="1"/>
      <x:c r="G5" s="1"/>
      <x:c r="H5" s="1"/>
      <x:c r="I5" s="1"/>
      <x:c r="J5" s="1"/>
    </x:row>
    <x:row r="6" ht="59" customHeight="1">
      <x:c r="A6" s="1"/>
      <x:c r="B6" s="48" t="str">
        <x:v>S2</x:v>
      </x:c>
      <x:c r="C6" s="48" t="str">
        <x:v>Aug 5, 2022</x:v>
      </x:c>
      <x:c r="D6" s="49" t="str">
        <x:v>Databricks exceeded $1B annual revenue run-rate. https://techcrunch.com/2022/08/05/squaring-databricks-2021-valuation-as-it-crosses-a-1b-annual-run-rate/</x:v>
      </x:c>
      <x:c r="E6" s="1"/>
      <x:c r="F6" s="1"/>
      <x:c r="G6" s="1"/>
      <x:c r="H6" s="1"/>
      <x:c r="I6" s="1"/>
      <x:c r="J6" s="1"/>
    </x:row>
    <x:row r="7" ht="59" customHeight="1">
      <x:c r="A7" s="1"/>
      <x:c r="B7" s="48" t="str">
        <x:v>Assumption</x:v>
      </x:c>
      <x:c r="C7" s="48" t="str">
        <x:v>Run-rate anchor</x:v>
      </x:c>
      <x:c r="D7" s="49" t="str">
        <x:v>$1.0B is a conservative reference drawn from the disclosed lower bound. It is stale by March 2023 and is not a reported March 2023 result.</x:v>
      </x:c>
      <x:c r="E7" s="1"/>
      <x:c r="F7" s="1"/>
      <x:c r="G7" s="1"/>
      <x:c r="H7" s="1"/>
      <x:c r="I7" s="1"/>
      <x:c r="J7" s="1"/>
    </x:row>
    <x:row r="8" ht="59" customHeight="1">
      <x:c r="A8" s="1"/>
      <x:c r="B8" s="48" t="str">
        <x:v>Cutoff</x:v>
      </x:c>
      <x:c r="C8" s="48" t="str">
        <x:v>March 31, 2023</x:v>
      </x:c>
      <x:c r="D8" s="49" t="str">
        <x:v>Public information cutoff. No later financing, operating results or acquisitions inform these assumptions.</x:v>
      </x:c>
      <x:c r="E8" s="1"/>
      <x:c r="F8" s="1"/>
      <x:c r="G8" s="1"/>
      <x:c r="H8" s="1"/>
      <x:c r="I8" s="1"/>
      <x:c r="J8" s="1"/>
    </x:row>
    <x:row r="9" ht="59" customHeight="1">
      <x:c r="A9" s="1"/>
      <x:c r="B9" s="48" t="str">
        <x:v>Reconstruction</x:v>
      </x:c>
      <x:c r="C9" s="48" t="str">
        <x:v>February vs. March</x:v>
      </x:c>
      <x:c r="D9" s="49" t="str">
        <x:v>Paul identifies February 2023 as Vantage’s first Databricks SPV. This model reconstructs an investor analysis as of March 31, 2023; it is not the original February underwriting.</x:v>
      </x:c>
      <x:c r="E9" s="1"/>
      <x:c r="F9" s="1"/>
      <x:c r="G9" s="1"/>
      <x:c r="H9" s="1"/>
      <x:c r="I9" s="1"/>
      <x:c r="J9" s="1"/>
    </x:row>
    <x:row r="10" ht="59" customHeight="1">
      <x:c r="A10" s="1"/>
      <x:c r="B10" s="48" t="str">
        <x:v>Entry</x:v>
      </x:c>
      <x:c r="C10" s="48" t="str">
        <x:v>Hypothetical secondary</x:v>
      </x:c>
      <x:c r="D10" s="49" t="str">
        <x:v>$38B is the last publicly announced financing valuation used as a reference. It is not the confirmed Vantage entry valuation. No new financing proceeds are added to company cash.</x:v>
      </x:c>
      <x:c r="E10" s="1"/>
      <x:c r="F10" s="1"/>
      <x:c r="G10" s="1"/>
      <x:c r="H10" s="1"/>
      <x:c r="I10" s="1"/>
      <x:c r="J10" s="1"/>
    </x:row>
    <x:row r="11" ht="59" customHeight="1">
      <x:c r="A11" s="1"/>
      <x:c r="B11" s="48" t="str">
        <x:v>Case assumptions</x:v>
      </x:c>
      <x:c r="C11" s="48" t="str">
        <x:v>Growth, multiple and dilution</x:v>
      </x:c>
      <x:c r="D11" s="49" t="str">
        <x:v>Bear / base / bull are illustrative underwriting assumptions, not company guidance or probabilistic forecasts. Closed-form year-five run-rate equals reference run-rate multiplied by (1 + CAGR) raised to years.</x:v>
      </x:c>
      <x:c r="E11" s="1"/>
      <x:c r="F11" s="1"/>
      <x:c r="G11" s="1"/>
      <x:c r="H11" s="1"/>
      <x:c r="I11" s="1"/>
      <x:c r="J11" s="1"/>
    </x:row>
    <x:row r="12" ht="59" customHeight="1">
      <x:c r="A12" s="1"/>
      <x:c r="B12" s="48" t="str">
        <x:v>Operating measure</x:v>
      </x:c>
      <x:c r="C12" s="48" t="str">
        <x:v>Annualized revenue run-rate</x:v>
      </x:c>
      <x:c r="D12" s="49" t="str">
        <x:v>Projected amounts are run-rate scenarios, not annual recognized revenue, ARR or a forecast of cash flow. Terminal multiples apply to this same run-rate measure.</x:v>
      </x:c>
      <x:c r="E12" s="1"/>
      <x:c r="F12" s="1"/>
      <x:c r="G12" s="1"/>
      <x:c r="H12" s="1"/>
      <x:c r="I12" s="1"/>
      <x:c r="J12" s="1"/>
    </x:row>
    <x:row r="13" ht="59" customHeight="1">
      <x:c r="A13" s="1"/>
      <x:c r="B13" s="48" t="str">
        <x:v>Capital structure</x:v>
      </x:c>
      <x:c r="C13" s="48" t="str">
        <x:v>Terminal net cash = zero</x:v>
      </x:c>
      <x:c r="D13" s="49" t="str">
        <x:v>Net cash/debt is an explicit placeholder, not verified financial data. Terminal equity is enterprise value plus net cash, floored at zero. Financing dilution reduces ownership once.</x:v>
      </x:c>
      <x:c r="E13" s="1"/>
      <x:c r="F13" s="1"/>
      <x:c r="G13" s="1"/>
      <x:c r="H13" s="1"/>
      <x:c r="I13" s="1"/>
      <x:c r="J13" s="1"/>
    </x:row>
    <x:row r="14" ht="59" customHeight="1">
      <x:c r="A14" s="1"/>
      <x:c r="B14" s="48" t="str">
        <x:v>LP economics</x:v>
      </x:c>
      <x:c r="C14" s="48" t="str">
        <x:v>Illustrative fees</x:v>
      </x:c>
      <x:c r="D14" s="49" t="str">
        <x:v>$100,000 invested plus $2,000 upfront fee at time zero. 20% carry applies only to positive gross dollar profit above the $100,000 principal. Fee is not returned or deducted from the carry base.</x:v>
      </x:c>
      <x:c r="E14" s="1"/>
      <x:c r="F14" s="1"/>
      <x:c r="G14" s="1"/>
      <x:c r="H14" s="1"/>
      <x:c r="I14" s="1"/>
      <x:c r="J14" s="1"/>
    </x:row>
    <x:row r="15" ht="59" customHeight="1">
      <x:c r="A15" s="1"/>
      <x:c r="B15" s="48" t="str">
        <x:v>LP economics</x:v>
      </x:c>
      <x:c r="C15" s="48" t="str">
        <x:v>Excluded terms</x:v>
      </x:c>
      <x:c r="D15" s="49" t="str">
        <x:v>No annual management fee, hurdle, clawback, taxes, transaction costs, follow-on investment or intermediate distribution. Actual Vantage or other fund terms are not asserted.</x:v>
      </x:c>
      <x:c r="E15" s="1"/>
      <x:c r="F15" s="1"/>
      <x:c r="G15" s="1"/>
      <x:c r="H15" s="1"/>
      <x:c r="I15" s="1"/>
      <x:c r="J15" s="1"/>
    </x:row>
    <x:row r="16" ht="59" customHeight="1">
      <x:c r="A16" s="1"/>
      <x:c r="B16" s="48" t="str">
        <x:v>Security</x:v>
      </x:c>
      <x:c r="C16" s="48" t="str">
        <x:v>Equal pro rata participation</x:v>
      </x:c>
      <x:c r="D16" s="49" t="str">
        <x:v>The model does not resolve liquidation preferences, senior securities, share class, conversion, transfer restrictions or security-specific pricing. These can materially change proceeds.</x:v>
      </x:c>
      <x:c r="E16" s="1"/>
      <x:c r="F16" s="1"/>
      <x:c r="G16" s="1"/>
      <x:c r="H16" s="1"/>
      <x:c r="I16" s="1"/>
      <x:c r="J16" s="1"/>
    </x:row>
    <x:row r="17" ht="59" customHeight="1">
      <x:c r="A17" s="1"/>
      <x:c r="B17" s="48" t="str">
        <x:v>Loss treatment</x:v>
      </x:c>
      <x:c r="C17" s="48" t="str">
        <x:v>Total loss</x:v>
      </x:c>
      <x:c r="D17" s="49" t="str">
        <x:v>Zero net proceeds yield zero MOIC. A -100% annualized-return limit is displayed for total loss. IRR requiring positive terminal cash flow is undefined at exactly zero.</x:v>
      </x:c>
      <x:c r="E17" s="1"/>
      <x:c r="F17" s="1"/>
      <x:c r="G17" s="1"/>
      <x:c r="H17" s="1"/>
      <x:c r="I17" s="1"/>
      <x:c r="J17" s="1"/>
    </x:row>
    <x:row r="18" ht="59" customHeight="1">
      <x:c r="A18" s="1"/>
      <x:c r="B18" s="48" t="str">
        <x:v>Sensitivity</x:v>
      </x:c>
      <x:c r="C18" s="48" t="str">
        <x:v>Native Excel data table</x:v>
      </x:c>
      <x:c r="D18" s="49" t="str">
        <x:v>Sensitivity substitutes terminal multiple and entry valuation into the base calculation. It holds base growth, dilution, fees and other inputs fixed. Enable automatic calculation including data tables in Excel.</x:v>
      </x:c>
      <x:c r="E18" s="1"/>
      <x:c r="F18" s="1"/>
      <x:c r="G18" s="1"/>
      <x:c r="H18" s="1"/>
      <x:c r="I18" s="1"/>
      <x:c r="J18" s="1"/>
    </x:row>
    <x:row r="19" ht="59" customHeight="1">
      <x:c r="A19" s="1"/>
      <x:c r="B19" s="48" t="str">
        <x:v>Return target</x:v>
      </x:c>
      <x:c r="C19" s="48" t="str">
        <x:v>Maximum entry valuation</x:v>
      </x:c>
      <x:c r="D19" s="49" t="str">
        <x:v>Backsolve the entry equity valuation for the base terminal equity and target net return, including fee and carry. Assumes positive carry for the default 20% return target.</x:v>
      </x:c>
      <x:c r="E19" s="1"/>
      <x:c r="F19" s="1"/>
      <x:c r="G19" s="1"/>
      <x:c r="H19" s="1"/>
      <x:c r="I19" s="1"/>
      <x:c r="J19" s="1"/>
    </x:row>
    <x:row r="20" ht="59" customHeight="1">
      <x:c r="A20" s="1"/>
      <x:c r="B20" s="48" t="str">
        <x:v>Interpretation</x:v>
      </x:c>
      <x:c r="C20" s="48" t="str">
        <x:v>No recommendation implied</x:v>
      </x:c>
      <x:c r="D20" s="49" t="str">
        <x:v>Model outcomes depend on unverified security terms and illustrative assumptions. Confirm the actual subscription documents, cap table and contemporary financials before investment use.</x:v>
      </x:c>
      <x:c r="E20" s="1"/>
      <x:c r="F20" s="1"/>
      <x:c r="G20" s="1"/>
      <x:c r="H20" s="1"/>
      <x:c r="I20" s="1"/>
      <x:c r="J20" s="1"/>
    </x:row>
    <x:row r="21" ht="21" customHeight="1">
      <x:c r="A21" s="1"/>
      <x:c r="B21" s="1"/>
      <x:c r="C21" s="1"/>
      <x:c r="D21" s="45"/>
      <x:c r="E21" s="1"/>
      <x:c r="F21" s="1"/>
      <x:c r="G21" s="1"/>
      <x:c r="H21" s="1"/>
      <x:c r="I21" s="1"/>
      <x:c r="J21" s="1"/>
    </x:row>
    <x:row r="22" ht="21" customHeight="1">
      <x:c r="A22" s="1"/>
      <x:c r="B22" s="1"/>
      <x:c r="C22" s="1"/>
      <x:c r="D22" s="45"/>
      <x:c r="E22" s="1"/>
      <x:c r="F22" s="1"/>
      <x:c r="G22" s="1"/>
      <x:c r="H22" s="1"/>
      <x:c r="I22" s="1"/>
      <x:c r="J22" s="1"/>
    </x:row>
    <x:row r="23" ht="21" customHeight="1">
      <x:c r="A23" s="1"/>
      <x:c r="B23" s="1"/>
      <x:c r="C23" s="1"/>
      <x:c r="D23" s="45"/>
      <x:c r="E23" s="1"/>
      <x:c r="F23" s="1"/>
      <x:c r="G23" s="1"/>
      <x:c r="H23" s="1"/>
      <x:c r="I23" s="1"/>
      <x:c r="J23" s="1"/>
    </x:row>
    <x:row r="24" ht="21" customHeight="1">
      <x:c r="A24" s="1"/>
      <x:c r="B24" s="1"/>
      <x:c r="C24" s="1"/>
      <x:c r="D24" s="45"/>
      <x:c r="E24" s="1"/>
      <x:c r="F24" s="1"/>
      <x:c r="G24" s="1"/>
      <x:c r="H24" s="1"/>
      <x:c r="I24" s="1"/>
      <x:c r="J24" s="1"/>
    </x:row>
    <x:row r="25" ht="21" customHeight="1">
      <x:c r="A25" s="1"/>
      <x:c r="B25" s="1"/>
      <x:c r="C25" s="1"/>
      <x:c r="D25" s="45"/>
      <x:c r="E25" s="1"/>
      <x:c r="F25" s="1"/>
      <x:c r="G25" s="1"/>
      <x:c r="H25" s="1"/>
      <x:c r="I25" s="1"/>
      <x:c r="J25" s="1"/>
    </x:row>
    <x:row r="26" ht="21" customHeight="1">
      <x:c r="A26" s="1"/>
      <x:c r="B26" s="1"/>
      <x:c r="C26" s="1"/>
      <x:c r="D26" s="45"/>
      <x:c r="E26" s="1"/>
      <x:c r="F26" s="1"/>
      <x:c r="G26" s="1"/>
      <x:c r="H26" s="1"/>
      <x:c r="I26" s="1"/>
      <x:c r="J26" s="1"/>
    </x:row>
    <x:row r="27" ht="21" customHeight="1">
      <x:c r="A27" s="1"/>
      <x:c r="B27" s="1"/>
      <x:c r="C27" s="1"/>
      <x:c r="D27" s="45"/>
      <x:c r="E27" s="1"/>
      <x:c r="F27" s="1"/>
      <x:c r="G27" s="1"/>
      <x:c r="H27" s="1"/>
      <x:c r="I27" s="1"/>
      <x:c r="J27" s="1"/>
    </x:row>
    <x:row r="28" ht="21" customHeight="1">
      <x:c r="A28" s="1"/>
      <x:c r="B28" s="1"/>
      <x:c r="C28" s="1"/>
      <x:c r="D28" s="45"/>
      <x:c r="E28" s="1"/>
      <x:c r="F28" s="1"/>
      <x:c r="G28" s="1"/>
      <x:c r="H28" s="1"/>
      <x:c r="I28" s="1"/>
      <x:c r="J28" s="1"/>
    </x:row>
    <x:row r="29" ht="21" customHeight="1">
      <x:c r="A29" s="1"/>
      <x:c r="B29" s="1"/>
      <x:c r="C29" s="1"/>
      <x:c r="D29" s="45"/>
      <x:c r="E29" s="1"/>
      <x:c r="F29" s="1"/>
      <x:c r="G29" s="1"/>
      <x:c r="H29" s="1"/>
      <x:c r="I29" s="1"/>
      <x:c r="J29" s="1"/>
    </x:row>
    <x:row r="30" ht="21" customHeight="1">
      <x:c r="A30" s="1"/>
      <x:c r="B30" s="1"/>
      <x:c r="C30" s="1"/>
      <x:c r="D30" s="45"/>
      <x:c r="E30" s="1"/>
      <x:c r="F30" s="1"/>
      <x:c r="G30" s="1"/>
      <x:c r="H30" s="1"/>
      <x:c r="I30" s="1"/>
      <x:c r="J30" s="1"/>
    </x:row>
    <x:row r="31" ht="21" customHeight="1">
      <x:c r="A31" s="1"/>
      <x:c r="B31" s="1"/>
      <x:c r="C31" s="1"/>
      <x:c r="D31" s="45"/>
      <x:c r="E31" s="1"/>
      <x:c r="F31" s="1"/>
      <x:c r="G31" s="1"/>
      <x:c r="H31" s="1"/>
      <x:c r="I31" s="1"/>
      <x:c r="J31" s="1"/>
    </x:row>
    <x:row r="32" ht="21" customHeight="1">
      <x:c r="A32" s="1"/>
      <x:c r="B32" s="1"/>
      <x:c r="C32" s="1"/>
      <x:c r="D32" s="45"/>
      <x:c r="E32" s="1"/>
      <x:c r="F32" s="1"/>
      <x:c r="G32" s="1"/>
      <x:c r="H32" s="1"/>
      <x:c r="I32" s="1"/>
      <x:c r="J32" s="1"/>
    </x:row>
    <x:row r="33" ht="21" customHeight="1">
      <x:c r="A33" s="1"/>
      <x:c r="B33" s="1"/>
      <x:c r="C33" s="1"/>
      <x:c r="D33" s="45"/>
      <x:c r="E33" s="1"/>
      <x:c r="F33" s="1"/>
      <x:c r="G33" s="1"/>
      <x:c r="H33" s="1"/>
      <x:c r="I33" s="1"/>
      <x:c r="J33" s="1"/>
    </x:row>
    <x:row r="34" ht="21" customHeight="1">
      <x:c r="A34" s="1"/>
      <x:c r="B34" s="1"/>
      <x:c r="C34" s="1"/>
      <x:c r="D34" s="45"/>
      <x:c r="E34" s="1"/>
      <x:c r="F34" s="1"/>
      <x:c r="G34" s="1"/>
      <x:c r="H34" s="1"/>
      <x:c r="I34" s="1"/>
      <x:c r="J34" s="1"/>
    </x:row>
    <x:row r="35" ht="21" customHeight="1">
      <x:c r="A35" s="1"/>
      <x:c r="B35" s="1"/>
      <x:c r="C35" s="1"/>
      <x:c r="D35" s="45"/>
      <x:c r="E35" s="1"/>
      <x:c r="F35" s="1"/>
      <x:c r="G35" s="1"/>
      <x:c r="H35" s="1"/>
      <x:c r="I35" s="1"/>
      <x:c r="J35" s="1"/>
    </x:row>
    <x:row r="36" ht="21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1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 ht="21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21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 ht="21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 ht="21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 ht="21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 ht="21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 ht="21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 ht="21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 ht="21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 ht="21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</x:sheetData>
  <x:pageMargins left="0.7" right="0.7" top="0.75" bottom="0.75" header="0.3" footer="0.3"/>
</x:worksheet>
</file>